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60" windowWidth="13110" windowHeight="10080" activeTab="0"/>
  </bookViews>
  <sheets>
    <sheet name="residential" sheetId="1" r:id="rId1"/>
    <sheet name="changelog" sheetId="2" r:id="rId2"/>
  </sheets>
  <definedNames>
    <definedName name="_xlnm.Print_Area" localSheetId="0">'residential'!$A$1:$G$27</definedName>
  </definedNames>
  <calcPr fullCalcOnLoad="1"/>
</workbook>
</file>

<file path=xl/comments1.xml><?xml version="1.0" encoding="utf-8"?>
<comments xmlns="http://schemas.openxmlformats.org/spreadsheetml/2006/main">
  <authors>
    <author>j</author>
    <author>Joe</author>
    <author>J</author>
  </authors>
  <commentList>
    <comment ref="B11" authorId="0">
      <text>
        <r>
          <rPr>
            <sz val="8"/>
            <rFont val="Tahoma"/>
            <family val="2"/>
          </rPr>
          <t>Multiplies per capita loading rate
times occupancy. Assumes 19 ppm is 50% of conventional nitrogen load.</t>
        </r>
      </text>
    </comment>
    <comment ref="C10" authorId="1">
      <text>
        <r>
          <rPr>
            <sz val="8"/>
            <rFont val="Tahoma"/>
            <family val="0"/>
          </rPr>
          <t>Enter 19 for a n-removal onsite system unless higher removal has been validated.</t>
        </r>
      </text>
    </comment>
    <comment ref="C9" authorId="1">
      <text>
        <r>
          <rPr>
            <b/>
            <sz val="8"/>
            <rFont val="Tahoma"/>
            <family val="0"/>
          </rPr>
          <t>The value 2.2 is close to a regional average.</t>
        </r>
      </text>
    </comment>
    <comment ref="C14" authorId="1">
      <text>
        <r>
          <rPr>
            <b/>
            <sz val="8"/>
            <rFont val="Tahoma"/>
            <family val="0"/>
          </rPr>
          <t>Multiply out the length and width of your foundation.</t>
        </r>
        <r>
          <rPr>
            <sz val="8"/>
            <rFont val="Tahoma"/>
            <family val="0"/>
          </rPr>
          <t xml:space="preserve">
</t>
        </r>
      </text>
    </comment>
    <comment ref="C15" authorId="1">
      <text>
        <r>
          <rPr>
            <b/>
            <sz val="8"/>
            <rFont val="Tahoma"/>
            <family val="0"/>
          </rPr>
          <t>5,000 sq ft for lawn typical, add additional area for fertilized gardens.</t>
        </r>
        <r>
          <rPr>
            <sz val="8"/>
            <rFont val="Tahoma"/>
            <family val="0"/>
          </rPr>
          <t xml:space="preserve">
</t>
        </r>
      </text>
    </comment>
    <comment ref="C13" authorId="1">
      <text>
        <r>
          <rPr>
            <b/>
            <sz val="8"/>
            <rFont val="Tahoma"/>
            <family val="0"/>
          </rPr>
          <t xml:space="preserve">Driveway and sidewalk area.  You could add half the road x frontage in front of your house to get a better sense of total load, but this is not your parcel footprint.
</t>
        </r>
        <r>
          <rPr>
            <sz val="8"/>
            <rFont val="Tahoma"/>
            <family val="0"/>
          </rPr>
          <t xml:space="preserve">
</t>
        </r>
      </text>
    </comment>
    <comment ref="D9" authorId="2">
      <text>
        <r>
          <t/>
        </r>
      </text>
    </comment>
    <comment ref="F9" authorId="2">
      <text>
        <r>
          <rPr>
            <b/>
            <sz val="8"/>
            <rFont val="Tahoma"/>
            <family val="2"/>
          </rPr>
          <t>J:</t>
        </r>
        <r>
          <rPr>
            <sz val="8"/>
            <rFont val="Tahoma"/>
            <family val="2"/>
          </rPr>
          <t xml:space="preserve">
calculator cell, copy value into cell in column C</t>
        </r>
      </text>
    </comment>
    <comment ref="C7" authorId="2">
      <text>
        <r>
          <rPr>
            <b/>
            <sz val="8"/>
            <rFont val="Tahoma"/>
            <family val="2"/>
          </rPr>
          <t>J:</t>
        </r>
        <r>
          <rPr>
            <sz val="8"/>
            <rFont val="Tahoma"/>
            <family val="2"/>
          </rPr>
          <t xml:space="preserve">
Enter zero to use per capita load method</t>
        </r>
      </text>
    </comment>
  </commentList>
</comments>
</file>

<file path=xl/sharedStrings.xml><?xml version="1.0" encoding="utf-8"?>
<sst xmlns="http://schemas.openxmlformats.org/spreadsheetml/2006/main" count="70" uniqueCount="66">
  <si>
    <t>Fert. Lawn</t>
  </si>
  <si>
    <t>acres</t>
  </si>
  <si>
    <t>lb/acre</t>
  </si>
  <si>
    <t>net lb/acre</t>
  </si>
  <si>
    <t>sq. ft.</t>
  </si>
  <si>
    <t>Notes</t>
  </si>
  <si>
    <t>Sources</t>
  </si>
  <si>
    <t>ppm nitrogen</t>
  </si>
  <si>
    <t>Total acres</t>
  </si>
  <si>
    <r>
      <t xml:space="preserve">report errors to </t>
    </r>
    <r>
      <rPr>
        <b/>
        <i/>
        <sz val="9"/>
        <rFont val="Arial"/>
        <family val="2"/>
      </rPr>
      <t>jcosta@buzzardsbay.org</t>
    </r>
  </si>
  <si>
    <t>summer</t>
  </si>
  <si>
    <t>Enter data only in yellow shaded boxes</t>
  </si>
  <si>
    <t>Natural Landscapes</t>
  </si>
  <si>
    <t>LOADING RATE ASSUMPTIONS</t>
  </si>
  <si>
    <t>Your Parcels Nitrogen Footprint</t>
  </si>
  <si>
    <t>Kg/ha)</t>
  </si>
  <si>
    <t>Septic Loading per capita (lbs/yr)</t>
  </si>
  <si>
    <t>Total Parcel Area</t>
  </si>
  <si>
    <t>Occupancy (persons)</t>
  </si>
  <si>
    <t>Pounds per yr</t>
  </si>
  <si>
    <t>avg annual=</t>
  </si>
  <si>
    <t>winter=</t>
  </si>
  <si>
    <t>Annual Precipitation</t>
  </si>
  <si>
    <t>inches</t>
  </si>
  <si>
    <t>Change highlighted values to change model</t>
  </si>
  <si>
    <t>lbs/yr</t>
  </si>
  <si>
    <t>Total Nitrogen Load of parcel=</t>
  </si>
  <si>
    <t>Natural Areas</t>
  </si>
  <si>
    <t>kgs</t>
  </si>
  <si>
    <t>Roof area</t>
  </si>
  <si>
    <t>Lawn and fertilized areas</t>
  </si>
  <si>
    <t>Annual average water use</t>
  </si>
  <si>
    <t>gpd</t>
  </si>
  <si>
    <t>enter -1 for a regular septic system, or enter a discharge concentration for alternative type</t>
  </si>
  <si>
    <t xml:space="preserve">       This sheet has been updated to match Mass Estuaries Project N Loading Assumptions</t>
  </si>
  <si>
    <t>MEP=0.45</t>
  </si>
  <si>
    <t>imperv recharge</t>
  </si>
  <si>
    <t>roof runoff conc</t>
  </si>
  <si>
    <t>paved runoff concentration</t>
  </si>
  <si>
    <t>ppm</t>
  </si>
  <si>
    <t>NON MEP approach</t>
  </si>
  <si>
    <t>NON MEP method. If summer does not equal winter occupancy, enter values in the green shaded cells, then type avg annual value result in the yellow box.</t>
  </si>
  <si>
    <t>Septic System Loading by water use (MEP method)</t>
  </si>
  <si>
    <t>MEP default =0.9 (90%)</t>
  </si>
  <si>
    <t>acreage calculated as total parcel area less altered areas (roof, sidewalk,driveway</t>
  </si>
  <si>
    <t>Septic System Loading per capita method (non MEP method)</t>
  </si>
  <si>
    <t>MEP</t>
  </si>
  <si>
    <t>lbs       =</t>
  </si>
  <si>
    <t>Septic Loading</t>
  </si>
  <si>
    <t>5000 sq ft is a typical size, but your  fertilized areas may be larger or smaller</t>
  </si>
  <si>
    <t>Paved areas.</t>
  </si>
  <si>
    <t>roof impervious</t>
  </si>
  <si>
    <t>Paved Impervious (drive way, etc.)</t>
  </si>
  <si>
    <t>MEP=7.57, but varies</t>
  </si>
  <si>
    <t>MEP=15.13, but varies</t>
  </si>
  <si>
    <t>The MEP multiples annual water use  times 90% (10% loss to irrigation, etc.) times 26.25 ppm septic discharge to calculate septic N loading.  A good average value is 160 gpd, with less in areas with high seasonality, higher in areas with little seasonality.</t>
  </si>
  <si>
    <t>date</t>
  </si>
  <si>
    <t>actions</t>
  </si>
  <si>
    <t>minor text edits and changes in comments</t>
  </si>
  <si>
    <t>Select Calculation Method MEP (flow) or PerCap (per capita)</t>
  </si>
  <si>
    <t>Enter a numberor a formula formula such as =60*12  if your driveway is 60 ft long by 12 ft across.  You can add sidewalks here.  You could also add road frontage times half road width, but this is not your parcel loading.</t>
  </si>
  <si>
    <t>use the footprint of your foundation. For example, enter '=40*30'  or  1200.  MEP assumes 1500 sqft as a regional average if footpront not available.</t>
  </si>
  <si>
    <t>Buzzards Bay NEP Residential and Commecial Parcel N- Loading Estimator</t>
  </si>
  <si>
    <t>First major rebuild and reorganization over 2008 and 2009 versions to ensure better consistency with MEP calculations, including dynamic labeling in the chart.</t>
  </si>
  <si>
    <t>MEP=9.4, corrected, value not halved</t>
  </si>
  <si>
    <t>last update: October 14, 2011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</si>
</sst>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000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54">
    <font>
      <sz val="10"/>
      <name val="Arial"/>
      <family val="0"/>
    </font>
    <font>
      <b/>
      <sz val="10"/>
      <name val="Arial"/>
      <family val="2"/>
    </font>
    <font>
      <b/>
      <sz val="9"/>
      <name val="Arial"/>
      <family val="2"/>
    </font>
    <font>
      <sz val="9"/>
      <name val="Arial"/>
      <family val="2"/>
    </font>
    <font>
      <u val="single"/>
      <sz val="10"/>
      <color indexed="12"/>
      <name val="Arial"/>
      <family val="0"/>
    </font>
    <font>
      <u val="single"/>
      <sz val="10"/>
      <color indexed="36"/>
      <name val="Arial"/>
      <family val="0"/>
    </font>
    <font>
      <b/>
      <i/>
      <sz val="9"/>
      <name val="Arial"/>
      <family val="2"/>
    </font>
    <font>
      <sz val="8"/>
      <name val="Tahoma"/>
      <family val="0"/>
    </font>
    <font>
      <b/>
      <sz val="8"/>
      <name val="Tahoma"/>
      <family val="0"/>
    </font>
    <font>
      <i/>
      <sz val="9"/>
      <name val="Arial"/>
      <family val="2"/>
    </font>
    <font>
      <sz val="8"/>
      <name val="Arial"/>
      <family val="2"/>
    </font>
    <font>
      <b/>
      <sz val="8"/>
      <name val="Arial"/>
      <family val="2"/>
    </font>
    <font>
      <i/>
      <sz val="8"/>
      <name val="Arial"/>
      <family val="2"/>
    </font>
    <font>
      <sz val="8"/>
      <color indexed="8"/>
      <name val="Arial"/>
      <family val="0"/>
    </font>
    <font>
      <b/>
      <sz val="10"/>
      <color indexed="8"/>
      <name val="Arial"/>
      <family val="0"/>
    </font>
    <font>
      <sz val="5.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2"/>
      <color indexed="8"/>
      <name val="Calibri"/>
      <family val="0"/>
    </font>
    <font>
      <sz val="14"/>
      <color indexed="8"/>
      <name val="Calibri"/>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color indexed="63"/>
      </top>
      <bottom style="thin">
        <color indexed="22"/>
      </bottom>
    </border>
    <border>
      <left style="thin">
        <color indexed="8"/>
      </left>
      <right style="thin">
        <color indexed="8"/>
      </right>
      <top style="thin">
        <color indexed="8"/>
      </top>
      <bottom style="thin">
        <color indexed="8"/>
      </bottom>
    </border>
    <border>
      <left style="thin">
        <color indexed="22"/>
      </left>
      <right>
        <color indexed="63"/>
      </right>
      <top style="thin">
        <color indexed="22"/>
      </top>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7">
    <xf numFmtId="0" fontId="0" fillId="0" borderId="0" xfId="0" applyAlignment="1">
      <alignment/>
    </xf>
    <xf numFmtId="0" fontId="3" fillId="0" borderId="0" xfId="0" applyFont="1" applyAlignment="1">
      <alignment wrapText="1"/>
    </xf>
    <xf numFmtId="0" fontId="9" fillId="0" borderId="0" xfId="0" applyFont="1" applyAlignment="1" applyProtection="1">
      <alignment wrapText="1"/>
      <protection/>
    </xf>
    <xf numFmtId="0" fontId="0" fillId="0" borderId="0" xfId="0" applyFont="1" applyAlignment="1">
      <alignment wrapText="1"/>
    </xf>
    <xf numFmtId="164" fontId="2" fillId="0" borderId="10" xfId="0" applyNumberFormat="1" applyFont="1" applyBorder="1" applyAlignment="1">
      <alignment horizontal="right" wrapText="1"/>
    </xf>
    <xf numFmtId="0" fontId="11" fillId="0" borderId="10" xfId="0" applyFont="1" applyBorder="1" applyAlignment="1">
      <alignment horizontal="right"/>
    </xf>
    <xf numFmtId="0" fontId="2" fillId="0" borderId="10" xfId="0" applyFont="1" applyBorder="1" applyAlignment="1">
      <alignment horizontal="center" wrapText="1"/>
    </xf>
    <xf numFmtId="0" fontId="3" fillId="0" borderId="10" xfId="0" applyFont="1" applyBorder="1" applyAlignment="1">
      <alignment wrapText="1"/>
    </xf>
    <xf numFmtId="0" fontId="0" fillId="0" borderId="10" xfId="0" applyFont="1" applyBorder="1" applyAlignment="1">
      <alignment wrapText="1"/>
    </xf>
    <xf numFmtId="0" fontId="2" fillId="0" borderId="11" xfId="0" applyFont="1" applyBorder="1" applyAlignment="1">
      <alignment horizontal="right" wrapText="1"/>
    </xf>
    <xf numFmtId="2" fontId="3" fillId="0" borderId="12" xfId="0" applyNumberFormat="1" applyFont="1" applyBorder="1" applyAlignment="1">
      <alignment wrapText="1"/>
    </xf>
    <xf numFmtId="0" fontId="10" fillId="0" borderId="13" xfId="0" applyFont="1" applyBorder="1" applyAlignment="1">
      <alignment wrapText="1"/>
    </xf>
    <xf numFmtId="164" fontId="10" fillId="33" borderId="14" xfId="0" applyNumberFormat="1" applyFont="1" applyFill="1" applyBorder="1" applyAlignment="1" applyProtection="1">
      <alignment horizontal="right"/>
      <protection locked="0"/>
    </xf>
    <xf numFmtId="0" fontId="10" fillId="0" borderId="0" xfId="0" applyFont="1" applyAlignment="1">
      <alignment/>
    </xf>
    <xf numFmtId="0" fontId="9" fillId="0" borderId="0" xfId="0" applyFont="1" applyAlignment="1" applyProtection="1">
      <alignment horizontal="left"/>
      <protection/>
    </xf>
    <xf numFmtId="2" fontId="2" fillId="0" borderId="10" xfId="0" applyNumberFormat="1" applyFont="1" applyBorder="1" applyAlignment="1" applyProtection="1">
      <alignment horizontal="right"/>
      <protection/>
    </xf>
    <xf numFmtId="2" fontId="2" fillId="0" borderId="11" xfId="0" applyNumberFormat="1" applyFont="1" applyBorder="1" applyAlignment="1" applyProtection="1">
      <alignment horizontal="right"/>
      <protection/>
    </xf>
    <xf numFmtId="2" fontId="3" fillId="0" borderId="12" xfId="0" applyNumberFormat="1" applyFont="1" applyFill="1" applyBorder="1" applyAlignment="1" applyProtection="1">
      <alignment horizontal="right"/>
      <protection/>
    </xf>
    <xf numFmtId="2" fontId="3" fillId="0" borderId="15" xfId="0" applyNumberFormat="1" applyFont="1" applyFill="1" applyBorder="1" applyAlignment="1" applyProtection="1">
      <alignment horizontal="right"/>
      <protection/>
    </xf>
    <xf numFmtId="0" fontId="10" fillId="0" borderId="10" xfId="0" applyFont="1" applyBorder="1" applyAlignment="1">
      <alignment horizontal="left"/>
    </xf>
    <xf numFmtId="0" fontId="10" fillId="0" borderId="16" xfId="0" applyFont="1" applyBorder="1" applyAlignment="1">
      <alignment horizontal="left"/>
    </xf>
    <xf numFmtId="0" fontId="3" fillId="0" borderId="0" xfId="0" applyFont="1" applyAlignment="1">
      <alignment/>
    </xf>
    <xf numFmtId="0" fontId="2" fillId="0" borderId="10" xfId="0" applyFont="1" applyBorder="1" applyAlignment="1">
      <alignment/>
    </xf>
    <xf numFmtId="0" fontId="10" fillId="0" borderId="10" xfId="0" applyFont="1" applyBorder="1" applyAlignment="1">
      <alignment/>
    </xf>
    <xf numFmtId="164" fontId="3" fillId="0" borderId="12" xfId="0" applyNumberFormat="1" applyFont="1" applyBorder="1" applyAlignment="1">
      <alignment/>
    </xf>
    <xf numFmtId="2" fontId="3" fillId="0" borderId="10" xfId="0" applyNumberFormat="1" applyFont="1" applyBorder="1" applyAlignment="1">
      <alignment/>
    </xf>
    <xf numFmtId="2" fontId="3" fillId="0" borderId="12" xfId="0" applyNumberFormat="1" applyFont="1" applyBorder="1" applyAlignment="1">
      <alignment/>
    </xf>
    <xf numFmtId="0" fontId="3" fillId="34" borderId="14" xfId="0" applyFont="1" applyFill="1" applyBorder="1" applyAlignment="1" applyProtection="1">
      <alignment/>
      <protection locked="0"/>
    </xf>
    <xf numFmtId="164" fontId="10" fillId="0" borderId="17" xfId="0" applyNumberFormat="1" applyFont="1" applyBorder="1" applyAlignment="1">
      <alignment/>
    </xf>
    <xf numFmtId="164" fontId="10" fillId="0" borderId="10" xfId="0" applyNumberFormat="1" applyFont="1" applyBorder="1" applyAlignment="1">
      <alignment/>
    </xf>
    <xf numFmtId="0" fontId="10" fillId="0" borderId="16" xfId="0" applyFont="1" applyBorder="1" applyAlignment="1">
      <alignment/>
    </xf>
    <xf numFmtId="2" fontId="3" fillId="0" borderId="17" xfId="0" applyNumberFormat="1" applyFont="1" applyFill="1" applyBorder="1" applyAlignment="1" applyProtection="1">
      <alignment/>
      <protection locked="0"/>
    </xf>
    <xf numFmtId="2" fontId="3" fillId="35" borderId="14" xfId="0" applyNumberFormat="1" applyFont="1" applyFill="1" applyBorder="1" applyAlignment="1">
      <alignment/>
    </xf>
    <xf numFmtId="0" fontId="3" fillId="0" borderId="13" xfId="0" applyFont="1" applyFill="1" applyBorder="1" applyAlignment="1">
      <alignment/>
    </xf>
    <xf numFmtId="0" fontId="10" fillId="0" borderId="10" xfId="0" applyFont="1" applyFill="1" applyBorder="1" applyAlignment="1">
      <alignment/>
    </xf>
    <xf numFmtId="164" fontId="10" fillId="0" borderId="10" xfId="0" applyNumberFormat="1" applyFont="1" applyFill="1" applyBorder="1" applyAlignment="1" applyProtection="1">
      <alignment/>
      <protection locked="0"/>
    </xf>
    <xf numFmtId="2" fontId="2" fillId="35" borderId="14" xfId="0" applyNumberFormat="1" applyFont="1" applyFill="1" applyBorder="1" applyAlignment="1">
      <alignment/>
    </xf>
    <xf numFmtId="0" fontId="3" fillId="0" borderId="16" xfId="0" applyFont="1" applyFill="1" applyBorder="1" applyAlignment="1">
      <alignment/>
    </xf>
    <xf numFmtId="0" fontId="3" fillId="0" borderId="17" xfId="0" applyFont="1" applyBorder="1" applyAlignment="1">
      <alignment/>
    </xf>
    <xf numFmtId="164" fontId="3"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0" fontId="0" fillId="0" borderId="12" xfId="0" applyFont="1" applyBorder="1" applyAlignment="1">
      <alignment/>
    </xf>
    <xf numFmtId="0" fontId="3" fillId="0" borderId="13" xfId="0" applyFont="1" applyBorder="1" applyAlignment="1">
      <alignment/>
    </xf>
    <xf numFmtId="0" fontId="0" fillId="0" borderId="0" xfId="0" applyFont="1" applyAlignment="1">
      <alignment/>
    </xf>
    <xf numFmtId="0" fontId="3" fillId="0" borderId="11" xfId="0" applyFont="1" applyBorder="1" applyAlignment="1">
      <alignment wrapText="1"/>
    </xf>
    <xf numFmtId="0" fontId="2" fillId="35" borderId="14" xfId="0" applyFont="1" applyFill="1" applyBorder="1" applyAlignment="1">
      <alignment wrapText="1"/>
    </xf>
    <xf numFmtId="0" fontId="3" fillId="35" borderId="14" xfId="0" applyFont="1" applyFill="1" applyBorder="1" applyAlignment="1">
      <alignment wrapText="1"/>
    </xf>
    <xf numFmtId="164" fontId="3" fillId="34" borderId="18" xfId="0" applyNumberFormat="1" applyFont="1" applyFill="1" applyBorder="1" applyAlignment="1" applyProtection="1">
      <alignment/>
      <protection locked="0"/>
    </xf>
    <xf numFmtId="164" fontId="10" fillId="0" borderId="11" xfId="0" applyNumberFormat="1" applyFont="1" applyBorder="1" applyAlignment="1">
      <alignment horizontal="right"/>
    </xf>
    <xf numFmtId="164" fontId="10" fillId="0" borderId="11" xfId="0" applyNumberFormat="1" applyFont="1" applyFill="1" applyBorder="1" applyAlignment="1" applyProtection="1">
      <alignment horizontal="right"/>
      <protection locked="0"/>
    </xf>
    <xf numFmtId="164" fontId="10" fillId="0" borderId="10" xfId="0" applyNumberFormat="1" applyFont="1" applyFill="1" applyBorder="1" applyAlignment="1" applyProtection="1">
      <alignment horizontal="right" wrapText="1"/>
      <protection locked="0"/>
    </xf>
    <xf numFmtId="164" fontId="10" fillId="0" borderId="16" xfId="0" applyNumberFormat="1" applyFont="1" applyFill="1" applyBorder="1" applyAlignment="1" applyProtection="1">
      <alignment/>
      <protection locked="0"/>
    </xf>
    <xf numFmtId="2" fontId="3" fillId="0" borderId="0" xfId="0" applyNumberFormat="1" applyFont="1" applyAlignment="1">
      <alignment/>
    </xf>
    <xf numFmtId="0" fontId="3" fillId="0" borderId="10" xfId="0" applyFont="1" applyFill="1" applyBorder="1" applyAlignment="1">
      <alignment horizontal="right"/>
    </xf>
    <xf numFmtId="2" fontId="3" fillId="0" borderId="14" xfId="0" applyNumberFormat="1" applyFont="1" applyFill="1" applyBorder="1" applyAlignment="1">
      <alignment/>
    </xf>
    <xf numFmtId="0" fontId="3" fillId="34" borderId="18" xfId="0" applyFont="1" applyFill="1" applyBorder="1" applyAlignment="1" applyProtection="1">
      <alignment/>
      <protection locked="0"/>
    </xf>
    <xf numFmtId="0" fontId="3" fillId="34" borderId="19" xfId="0" applyFont="1" applyFill="1" applyBorder="1" applyAlignment="1" applyProtection="1">
      <alignment/>
      <protection locked="0"/>
    </xf>
    <xf numFmtId="0" fontId="3" fillId="0" borderId="20" xfId="0" applyFont="1" applyFill="1" applyBorder="1" applyAlignment="1" applyProtection="1">
      <alignment/>
      <protection locked="0"/>
    </xf>
    <xf numFmtId="0" fontId="3" fillId="32" borderId="20" xfId="0" applyFont="1" applyFill="1" applyBorder="1" applyAlignment="1" applyProtection="1">
      <alignment/>
      <protection locked="0"/>
    </xf>
    <xf numFmtId="2" fontId="2" fillId="0" borderId="12" xfId="0" applyNumberFormat="1" applyFont="1" applyBorder="1" applyAlignment="1">
      <alignment wrapText="1"/>
    </xf>
    <xf numFmtId="2" fontId="2" fillId="0" borderId="12" xfId="0" applyNumberFormat="1" applyFont="1" applyBorder="1" applyAlignment="1">
      <alignment/>
    </xf>
    <xf numFmtId="2" fontId="2" fillId="0" borderId="15" xfId="0" applyNumberFormat="1" applyFont="1" applyBorder="1" applyAlignment="1">
      <alignment/>
    </xf>
    <xf numFmtId="2" fontId="2" fillId="0" borderId="10" xfId="0" applyNumberFormat="1" applyFont="1" applyBorder="1" applyAlignment="1">
      <alignment/>
    </xf>
    <xf numFmtId="2" fontId="11" fillId="0" borderId="10" xfId="0" applyNumberFormat="1" applyFont="1" applyFill="1" applyBorder="1" applyAlignment="1">
      <alignment/>
    </xf>
    <xf numFmtId="0" fontId="3" fillId="32" borderId="10" xfId="0" applyFont="1" applyFill="1" applyBorder="1" applyAlignment="1" applyProtection="1">
      <alignment horizontal="right"/>
      <protection locked="0"/>
    </xf>
    <xf numFmtId="2" fontId="3" fillId="36" borderId="14" xfId="0" applyNumberFormat="1" applyFont="1" applyFill="1" applyBorder="1" applyAlignment="1" applyProtection="1">
      <alignment horizontal="right"/>
      <protection locked="0"/>
    </xf>
    <xf numFmtId="2" fontId="3" fillId="36" borderId="14" xfId="0" applyNumberFormat="1" applyFont="1" applyFill="1" applyBorder="1" applyAlignment="1" applyProtection="1">
      <alignment/>
      <protection locked="0"/>
    </xf>
    <xf numFmtId="0" fontId="0" fillId="0" borderId="0" xfId="0" applyAlignment="1">
      <alignment/>
    </xf>
    <xf numFmtId="14" fontId="0" fillId="0" borderId="0" xfId="0" applyNumberFormat="1" applyAlignment="1">
      <alignment/>
    </xf>
    <xf numFmtId="0" fontId="0" fillId="0" borderId="0" xfId="0" applyAlignment="1">
      <alignment wrapText="1"/>
    </xf>
    <xf numFmtId="0" fontId="12" fillId="0" borderId="0" xfId="0" applyFont="1" applyAlignment="1" applyProtection="1">
      <alignment/>
      <protection/>
    </xf>
    <xf numFmtId="0" fontId="0" fillId="0" borderId="0" xfId="0" applyAlignment="1">
      <alignment/>
    </xf>
    <xf numFmtId="0" fontId="9" fillId="0" borderId="0" xfId="0" applyFont="1" applyAlignment="1" applyProtection="1">
      <alignment/>
      <protection/>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Single Residential Lot Loading, MEP model</a:t>
            </a:r>
          </a:p>
        </c:rich>
      </c:tx>
      <c:layout>
        <c:manualLayout>
          <c:xMode val="factor"/>
          <c:yMode val="factor"/>
          <c:x val="-0.22725"/>
          <c:y val="-0.01625"/>
        </c:manualLayout>
      </c:layout>
      <c:spPr>
        <a:noFill/>
        <a:ln w="3175">
          <a:noFill/>
        </a:ln>
      </c:spPr>
    </c:title>
    <c:view3D>
      <c:rotX val="15"/>
      <c:hPercent val="100"/>
      <c:rotY val="170"/>
      <c:depthPercent val="100"/>
      <c:rAngAx val="1"/>
    </c:view3D>
    <c:plotArea>
      <c:layout>
        <c:manualLayout>
          <c:xMode val="edge"/>
          <c:yMode val="edge"/>
          <c:x val="0.082"/>
          <c:y val="0.27375"/>
          <c:w val="0.766"/>
          <c:h val="0.4475"/>
        </c:manualLayout>
      </c:layout>
      <c:pie3DChart>
        <c:varyColors val="1"/>
        <c:ser>
          <c:idx val="0"/>
          <c:order val="0"/>
          <c:tx>
            <c:strRef>
              <c:f>residential!$B$5</c:f>
              <c:strCache>
                <c:ptCount val="1"/>
                <c:pt idx="0">
                  <c:v>Pounds per yr</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504D"/>
              </a:solidFill>
              <a:ln w="12700">
                <a:solidFill>
                  <a:srgbClr val="000000"/>
                </a:solidFill>
              </a:ln>
            </c:spPr>
          </c:dPt>
          <c:dPt>
            <c:idx val="1"/>
            <c:spPr>
              <a:solidFill>
                <a:srgbClr val="BFBFBF"/>
              </a:solidFill>
              <a:ln w="12700">
                <a:solidFill>
                  <a:srgbClr val="000000"/>
                </a:solidFill>
              </a:ln>
            </c:spPr>
          </c:dPt>
          <c:dPt>
            <c:idx val="2"/>
            <c:spPr>
              <a:solidFill>
                <a:srgbClr val="FFC000"/>
              </a:solidFill>
              <a:ln w="12700">
                <a:solidFill>
                  <a:srgbClr val="000000"/>
                </a:solidFill>
              </a:ln>
            </c:spPr>
          </c:dPt>
          <c:dPt>
            <c:idx val="3"/>
            <c:spPr>
              <a:solidFill>
                <a:srgbClr val="CCFFFF"/>
              </a:solidFill>
              <a:ln w="12700">
                <a:solidFill>
                  <a:srgbClr val="000000"/>
                </a:solidFill>
              </a:ln>
            </c:spPr>
          </c:dPt>
          <c:dPt>
            <c:idx val="4"/>
            <c:spPr>
              <a:solidFill>
                <a:srgbClr val="92D050"/>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txPr>
                <a:bodyPr vert="horz" rot="0" anchor="ctr"/>
                <a:lstStyle/>
                <a:p>
                  <a:pPr algn="ctr">
                    <a:defRPr lang="en-US" cap="none" sz="5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dLbl>
              <c:idx val="7"/>
              <c:txPr>
                <a:bodyPr vert="horz" rot="0" anchor="ctr"/>
                <a:lstStyle/>
                <a:p>
                  <a:pPr algn="ctr">
                    <a:defRPr lang="en-US" cap="none" sz="575"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residential!$A$12:$A$16</c:f>
              <c:strCache/>
            </c:strRef>
          </c:cat>
          <c:val>
            <c:numRef>
              <c:f>residential!$B$12:$B$16</c:f>
              <c:numCache/>
            </c:numRef>
          </c:val>
        </c:ser>
        <c:firstSliceAng val="1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-0.00575</cdr:y>
    </cdr:from>
    <cdr:to>
      <cdr:x>0.997</cdr:x>
      <cdr:y>0.3845</cdr:y>
    </cdr:to>
    <cdr:pic>
      <cdr:nvPicPr>
        <cdr:cNvPr id="1" name="Picture 3" descr="bb neplogo2005-small"/>
        <cdr:cNvPicPr preferRelativeResize="1">
          <a:picLocks noChangeAspect="1"/>
        </cdr:cNvPicPr>
      </cdr:nvPicPr>
      <cdr:blipFill>
        <a:blip r:embed="rId1"/>
        <a:stretch>
          <a:fillRect/>
        </a:stretch>
      </cdr:blipFill>
      <cdr:spPr>
        <a:xfrm>
          <a:off x="4686300" y="-19049"/>
          <a:ext cx="733425" cy="1743075"/>
        </a:xfrm>
        <a:prstGeom prst="rect">
          <a:avLst/>
        </a:prstGeom>
        <a:noFill/>
        <a:ln w="9525" cmpd="sng">
          <a:noFill/>
        </a:ln>
      </cdr:spPr>
    </cdr:pic>
  </cdr:relSizeAnchor>
  <cdr:relSizeAnchor xmlns:cdr="http://schemas.openxmlformats.org/drawingml/2006/chartDrawing">
    <cdr:from>
      <cdr:x>-0.0095</cdr:x>
      <cdr:y>0.6845</cdr:y>
    </cdr:from>
    <cdr:to>
      <cdr:x>0.24325</cdr:x>
      <cdr:y>0.80775</cdr:y>
    </cdr:to>
    <cdr:sp>
      <cdr:nvSpPr>
        <cdr:cNvPr id="2" name="TextBox 1"/>
        <cdr:cNvSpPr txBox="1">
          <a:spLocks noChangeArrowheads="1"/>
        </cdr:cNvSpPr>
      </cdr:nvSpPr>
      <cdr:spPr>
        <a:xfrm>
          <a:off x="-47624" y="3057525"/>
          <a:ext cx="1381125" cy="552450"/>
        </a:xfrm>
        <a:prstGeom prst="rect">
          <a:avLst/>
        </a:prstGeom>
        <a:noFill/>
        <a:ln w="9525" cmpd="sng">
          <a:noFill/>
        </a:ln>
      </cdr:spPr>
      <cdr:txBody>
        <a:bodyPr vertOverflow="clip" wrap="square"/>
        <a:p>
          <a:pPr algn="l">
            <a:defRPr/>
          </a:pPr>
          <a:r>
            <a:rPr lang="en-US" cap="none" sz="1200" b="0" i="0" u="none" baseline="0">
              <a:solidFill>
                <a:srgbClr val="000000"/>
              </a:solidFill>
              <a:latin typeface="Calibri"/>
              <a:ea typeface="Calibri"/>
              <a:cs typeface="Calibri"/>
            </a:rPr>
            <a:t>Lot Size=0.5 acres</a:t>
          </a:r>
          <a:r>
            <a:rPr lang="en-US" cap="none" sz="1200" b="0" i="0" u="none" baseline="0">
              <a:solidFill>
                <a:srgbClr val="000000"/>
              </a:solidFill>
              <a:latin typeface="Calibri"/>
              <a:ea typeface="Calibri"/>
              <a:cs typeface="Calibri"/>
            </a:rPr>
            <a:t>, 5,000</a:t>
          </a:r>
          <a:r>
            <a:rPr lang="en-US" cap="none" sz="1200" b="0" i="0" u="none" baseline="0">
              <a:solidFill>
                <a:srgbClr val="000000"/>
              </a:solidFill>
              <a:latin typeface="Calibri"/>
              <a:ea typeface="Calibri"/>
              <a:cs typeface="Calibri"/>
            </a:rPr>
            <a:t> sq ft lawn
</a:t>
          </a:r>
          <a:r>
            <a:rPr lang="en-US" cap="none" sz="1200" b="0" i="0" u="none" baseline="0">
              <a:solidFill>
                <a:srgbClr val="000000"/>
              </a:solidFill>
              <a:latin typeface="Calibri"/>
              <a:ea typeface="Calibri"/>
              <a:cs typeface="Calibri"/>
            </a:rPr>
            <a:t>revised Oct. 2011</a:t>
          </a:r>
        </a:p>
      </cdr:txBody>
    </cdr:sp>
  </cdr:relSizeAnchor>
  <cdr:relSizeAnchor xmlns:cdr="http://schemas.openxmlformats.org/drawingml/2006/chartDrawing">
    <cdr:from>
      <cdr:x>0.322</cdr:x>
      <cdr:y>0.42</cdr:y>
    </cdr:from>
    <cdr:to>
      <cdr:x>0.49275</cdr:x>
      <cdr:y>0.6185</cdr:y>
    </cdr:to>
    <cdr:sp fLocksText="0">
      <cdr:nvSpPr>
        <cdr:cNvPr id="3" name="TextBox 5"/>
        <cdr:cNvSpPr txBox="1">
          <a:spLocks noChangeArrowheads="1"/>
        </cdr:cNvSpPr>
      </cdr:nvSpPr>
      <cdr:spPr>
        <a:xfrm>
          <a:off x="1752600" y="1876425"/>
          <a:ext cx="933450" cy="885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0.427</cdr:x>
      <cdr:y>0.121</cdr:y>
    </cdr:from>
    <cdr:to>
      <cdr:x>0.76</cdr:x>
      <cdr:y>0.20175</cdr:y>
    </cdr:to>
    <cdr:sp textlink="residential!$G$19">
      <cdr:nvSpPr>
        <cdr:cNvPr id="4" name="TextBox 6"/>
        <cdr:cNvSpPr txBox="1">
          <a:spLocks noChangeArrowheads="1"/>
        </cdr:cNvSpPr>
      </cdr:nvSpPr>
      <cdr:spPr>
        <a:xfrm>
          <a:off x="2324100" y="533400"/>
          <a:ext cx="1809750" cy="361950"/>
        </a:xfrm>
        <a:prstGeom prst="rect">
          <a:avLst/>
        </a:prstGeom>
        <a:noFill/>
        <a:ln w="9525" cmpd="sng">
          <a:noFill/>
        </a:ln>
      </cdr:spPr>
      <cdr:txBody>
        <a:bodyPr vertOverflow="clip" wrap="square"/>
        <a:p>
          <a:pPr algn="l">
            <a:defRPr/>
          </a:pPr>
          <a:fld id="{5173eeff-4084-41b0-894b-9263d7a4fbee}" type="TxLink">
            <a:rPr lang="en-US" cap="none" sz="1400" b="0" i="0" u="none" baseline="0">
              <a:solidFill>
                <a:srgbClr val="000000"/>
              </a:solidFill>
            </a:rPr>
            <a:t> </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31</xdr:row>
      <xdr:rowOff>19050</xdr:rowOff>
    </xdr:from>
    <xdr:to>
      <xdr:col>6</xdr:col>
      <xdr:colOff>1362075</xdr:colOff>
      <xdr:row>58</xdr:row>
      <xdr:rowOff>123825</xdr:rowOff>
    </xdr:to>
    <xdr:graphicFrame>
      <xdr:nvGraphicFramePr>
        <xdr:cNvPr id="1" name="Chart 1"/>
        <xdr:cNvGraphicFramePr/>
      </xdr:nvGraphicFramePr>
      <xdr:xfrm>
        <a:off x="104775" y="9744075"/>
        <a:ext cx="5448300" cy="4476750"/>
      </xdr:xfrm>
      <a:graphic>
        <a:graphicData uri="http://schemas.openxmlformats.org/drawingml/2006/chart">
          <c:chart xmlns:c="http://schemas.openxmlformats.org/drawingml/2006/chart" r:id="rId1"/>
        </a:graphicData>
      </a:graphic>
    </xdr:graphicFrame>
    <xdr:clientData/>
  </xdr:twoCellAnchor>
  <xdr:oneCellAnchor>
    <xdr:from>
      <xdr:col>0</xdr:col>
      <xdr:colOff>1228725</xdr:colOff>
      <xdr:row>41</xdr:row>
      <xdr:rowOff>57150</xdr:rowOff>
    </xdr:from>
    <xdr:ext cx="2047875" cy="238125"/>
    <xdr:sp textlink="$D$12">
      <xdr:nvSpPr>
        <xdr:cNvPr id="2" name="TextBox 2"/>
        <xdr:cNvSpPr txBox="1">
          <a:spLocks noChangeArrowheads="1"/>
        </xdr:cNvSpPr>
      </xdr:nvSpPr>
      <xdr:spPr>
        <a:xfrm>
          <a:off x="1228725" y="11401425"/>
          <a:ext cx="2047875" cy="238125"/>
        </a:xfrm>
        <a:prstGeom prst="rect">
          <a:avLst/>
        </a:prstGeom>
        <a:noFill/>
        <a:ln w="9525" cmpd="sng">
          <a:noFill/>
        </a:ln>
      </xdr:spPr>
      <xdr:txBody>
        <a:bodyPr vertOverflow="clip" wrap="square">
          <a:spAutoFit/>
        </a:bodyPr>
        <a:p>
          <a:pPr algn="l">
            <a:defRPr/>
          </a:pPr>
          <a:fld id="{b6c3c653-969f-4086-b7c0-251ee248d6a6}" type="TxLink">
            <a:rPr lang="en-US" cap="none" sz="1100" b="0" i="0" u="none" baseline="0">
              <a:solidFill>
                <a:srgbClr val="000000"/>
              </a:solidFill>
              <a:latin typeface="Arial"/>
              <a:ea typeface="Arial"/>
              <a:cs typeface="Arial"/>
            </a:rPr>
            <a:t>MEP Septic Loading Calculation</a:t>
          </a:fld>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0"/>
  <sheetViews>
    <sheetView tabSelected="1" zoomScalePageLayoutView="0" workbookViewId="0" topLeftCell="A1">
      <selection activeCell="G2" sqref="G2"/>
    </sheetView>
  </sheetViews>
  <sheetFormatPr defaultColWidth="8.8515625" defaultRowHeight="12.75"/>
  <cols>
    <col min="1" max="1" width="28.8515625" style="21" customWidth="1"/>
    <col min="2" max="2" width="7.140625" style="21" customWidth="1"/>
    <col min="3" max="3" width="7.421875" style="21" customWidth="1"/>
    <col min="4" max="5" width="6.57421875" style="13" customWidth="1"/>
    <col min="6" max="6" width="6.28125" style="13" customWidth="1"/>
    <col min="7" max="7" width="32.140625" style="1" customWidth="1"/>
    <col min="8" max="16384" width="8.8515625" style="21" customWidth="1"/>
  </cols>
  <sheetData>
    <row r="1" spans="1:7" ht="12">
      <c r="A1" s="76" t="s">
        <v>62</v>
      </c>
      <c r="B1" s="74"/>
      <c r="C1" s="74"/>
      <c r="D1" s="74"/>
      <c r="E1" s="74"/>
      <c r="F1" s="74"/>
      <c r="G1" s="74"/>
    </row>
    <row r="2" spans="1:7" ht="12.75">
      <c r="A2" s="75" t="s">
        <v>9</v>
      </c>
      <c r="B2" s="74"/>
      <c r="C2" s="74"/>
      <c r="E2" s="70"/>
      <c r="F2" s="70"/>
      <c r="G2" s="46" t="s">
        <v>65</v>
      </c>
    </row>
    <row r="3" spans="1:7" ht="12">
      <c r="A3" s="73" t="s">
        <v>34</v>
      </c>
      <c r="B3" s="74"/>
      <c r="C3" s="74"/>
      <c r="D3" s="74"/>
      <c r="E3" s="74"/>
      <c r="F3" s="74"/>
      <c r="G3" s="74"/>
    </row>
    <row r="4" spans="1:7" ht="12">
      <c r="A4" s="14" t="s">
        <v>11</v>
      </c>
      <c r="B4" s="14"/>
      <c r="G4" s="2"/>
    </row>
    <row r="5" spans="1:7" ht="36">
      <c r="A5" s="22" t="s">
        <v>6</v>
      </c>
      <c r="B5" s="4" t="s">
        <v>19</v>
      </c>
      <c r="C5" s="9" t="s">
        <v>8</v>
      </c>
      <c r="D5" s="5"/>
      <c r="E5" s="23"/>
      <c r="F5" s="23"/>
      <c r="G5" s="6" t="s">
        <v>5</v>
      </c>
    </row>
    <row r="6" spans="1:7" ht="12">
      <c r="A6" s="7" t="s">
        <v>17</v>
      </c>
      <c r="B6" s="24"/>
      <c r="C6" s="50">
        <v>0.5</v>
      </c>
      <c r="D6" s="20" t="s">
        <v>1</v>
      </c>
      <c r="E6" s="23"/>
      <c r="F6" s="23"/>
      <c r="G6" s="7" t="str">
        <f>"Lot Size="&amp;C6&amp;" acres"</f>
        <v>Lot Size=0.5 acres</v>
      </c>
    </row>
    <row r="7" spans="1:7" ht="96">
      <c r="A7" s="7" t="s">
        <v>31</v>
      </c>
      <c r="B7" s="25"/>
      <c r="C7" s="67">
        <v>160</v>
      </c>
      <c r="D7" s="21" t="s">
        <v>32</v>
      </c>
      <c r="E7" s="21"/>
      <c r="F7" s="21"/>
      <c r="G7" s="7" t="s">
        <v>55</v>
      </c>
    </row>
    <row r="8" spans="1:7" ht="21" customHeight="1">
      <c r="A8" s="7"/>
      <c r="B8" s="26"/>
      <c r="C8" s="56"/>
      <c r="D8" s="51" t="s">
        <v>21</v>
      </c>
      <c r="E8" s="52" t="s">
        <v>10</v>
      </c>
      <c r="F8" s="53" t="s">
        <v>20</v>
      </c>
      <c r="G8" s="7"/>
    </row>
    <row r="9" spans="1:7" ht="51" customHeight="1">
      <c r="A9" s="7" t="s">
        <v>18</v>
      </c>
      <c r="C9" s="59">
        <v>2</v>
      </c>
      <c r="D9" s="12">
        <v>2</v>
      </c>
      <c r="E9" s="12">
        <v>2</v>
      </c>
      <c r="F9" s="54">
        <f>0.75*D9+0.25*E9</f>
        <v>2</v>
      </c>
      <c r="G9" s="7" t="s">
        <v>41</v>
      </c>
    </row>
    <row r="10" spans="1:7" ht="36">
      <c r="A10" s="7" t="s">
        <v>45</v>
      </c>
      <c r="B10" s="26">
        <f>C9*C26</f>
        <v>11.72</v>
      </c>
      <c r="C10" s="58">
        <v>-1</v>
      </c>
      <c r="D10" s="11" t="s">
        <v>7</v>
      </c>
      <c r="E10" s="28"/>
      <c r="F10" s="29"/>
      <c r="G10" s="7" t="s">
        <v>33</v>
      </c>
    </row>
    <row r="11" spans="1:7" ht="24">
      <c r="A11" s="7" t="s">
        <v>42</v>
      </c>
      <c r="B11" s="10">
        <f>IF(C7&gt;0,26.25*C7*0.9*3.785*365/1000000*2.204,0)</f>
        <v>11.509650558</v>
      </c>
      <c r="C11" s="60"/>
      <c r="D11" s="11"/>
      <c r="E11" s="28"/>
      <c r="F11" s="29"/>
      <c r="G11" s="7"/>
    </row>
    <row r="12" spans="1:7" ht="22.5">
      <c r="A12" s="7" t="s">
        <v>48</v>
      </c>
      <c r="B12" s="62">
        <f>IF(C12="MEP",B11,B10)</f>
        <v>11.509650558</v>
      </c>
      <c r="C12" s="61" t="s">
        <v>46</v>
      </c>
      <c r="D12" s="29" t="str">
        <f>C12&amp;" Septic Loading Calculation"</f>
        <v>MEP Septic Loading Calculation</v>
      </c>
      <c r="G12" s="11" t="s">
        <v>59</v>
      </c>
    </row>
    <row r="13" spans="1:7" ht="84">
      <c r="A13" s="7" t="s">
        <v>50</v>
      </c>
      <c r="B13" s="63">
        <f>C13/43560*D25</f>
        <v>0.5210055096418733</v>
      </c>
      <c r="C13" s="59">
        <v>1500</v>
      </c>
      <c r="D13" s="30" t="s">
        <v>4</v>
      </c>
      <c r="E13" s="23"/>
      <c r="F13" s="23"/>
      <c r="G13" s="7" t="s">
        <v>60</v>
      </c>
    </row>
    <row r="14" spans="1:7" ht="60">
      <c r="A14" s="7" t="s">
        <v>29</v>
      </c>
      <c r="B14" s="63">
        <f>C14/43560*D24</f>
        <v>0.2606749311294766</v>
      </c>
      <c r="C14" s="27">
        <v>1500</v>
      </c>
      <c r="D14" s="30" t="s">
        <v>4</v>
      </c>
      <c r="E14" s="23"/>
      <c r="F14" s="23"/>
      <c r="G14" s="7" t="s">
        <v>61</v>
      </c>
    </row>
    <row r="15" spans="1:7" ht="27" customHeight="1">
      <c r="A15" s="47" t="s">
        <v>30</v>
      </c>
      <c r="B15" s="64">
        <f>C15/43560*D23</f>
        <v>1.0801193755739211</v>
      </c>
      <c r="C15" s="27">
        <v>5000</v>
      </c>
      <c r="D15" s="30" t="s">
        <v>4</v>
      </c>
      <c r="E15" s="23"/>
      <c r="F15" s="23"/>
      <c r="G15" s="7" t="s">
        <v>49</v>
      </c>
    </row>
    <row r="16" spans="1:7" ht="36">
      <c r="A16" s="7" t="s">
        <v>27</v>
      </c>
      <c r="B16" s="65">
        <f>C16*D22</f>
        <v>0.14235537190082645</v>
      </c>
      <c r="C16" s="31">
        <f>C6-SUM(C13:C15)/43560</f>
        <v>0.31634527089072545</v>
      </c>
      <c r="D16" s="19" t="s">
        <v>1</v>
      </c>
      <c r="E16" s="23"/>
      <c r="F16" s="23"/>
      <c r="G16" s="7" t="s">
        <v>44</v>
      </c>
    </row>
    <row r="17" spans="1:7" ht="12">
      <c r="A17" s="48" t="s">
        <v>14</v>
      </c>
      <c r="B17" s="32"/>
      <c r="C17" s="33"/>
      <c r="D17" s="34"/>
      <c r="E17" s="35"/>
      <c r="F17" s="35"/>
      <c r="G17" s="7"/>
    </row>
    <row r="18" spans="1:7" ht="12">
      <c r="A18" s="49" t="s">
        <v>26</v>
      </c>
      <c r="B18" s="36">
        <f>SUM(B12:B15)</f>
        <v>13.371450374345272</v>
      </c>
      <c r="C18" s="37" t="s">
        <v>47</v>
      </c>
      <c r="D18" s="66">
        <f>B18/2.204</f>
        <v>6.066901258777347</v>
      </c>
      <c r="E18" s="34" t="s">
        <v>28</v>
      </c>
      <c r="F18" s="34"/>
      <c r="G18" s="7" t="str">
        <f>"Total Load= "&amp;TEXT(B18,"###.##")&amp;" lbs"</f>
        <v>Total Load= 13.37 lbs</v>
      </c>
    </row>
    <row r="19" spans="1:7" ht="12">
      <c r="A19" s="49" t="s">
        <v>3</v>
      </c>
      <c r="B19" s="36">
        <f>B18/C6</f>
        <v>26.742900748690545</v>
      </c>
      <c r="C19" s="37"/>
      <c r="D19" s="34"/>
      <c r="E19" s="34"/>
      <c r="F19" s="34"/>
      <c r="G19" s="7"/>
    </row>
    <row r="20" spans="1:7" ht="12">
      <c r="A20" s="38"/>
      <c r="B20" s="38"/>
      <c r="C20" s="39"/>
      <c r="D20" s="23"/>
      <c r="E20" s="23"/>
      <c r="F20" s="23"/>
      <c r="G20" s="7"/>
    </row>
    <row r="21" spans="1:7" ht="25.5">
      <c r="A21" s="40" t="s">
        <v>13</v>
      </c>
      <c r="B21" s="40"/>
      <c r="C21" s="15" t="s">
        <v>15</v>
      </c>
      <c r="D21" s="16" t="s">
        <v>2</v>
      </c>
      <c r="E21" s="41"/>
      <c r="F21" s="41"/>
      <c r="G21" s="8" t="s">
        <v>24</v>
      </c>
    </row>
    <row r="22" spans="1:7" ht="12.75">
      <c r="A22" s="42" t="s">
        <v>12</v>
      </c>
      <c r="B22" s="42"/>
      <c r="C22" s="17">
        <f>D22/2.2*2.471</f>
        <v>0.5054318181818181</v>
      </c>
      <c r="D22" s="68">
        <v>0.45</v>
      </c>
      <c r="E22" s="43"/>
      <c r="F22" s="41"/>
      <c r="G22" s="8" t="s">
        <v>35</v>
      </c>
    </row>
    <row r="23" spans="1:7" ht="25.5">
      <c r="A23" s="41" t="s">
        <v>0</v>
      </c>
      <c r="B23" s="41"/>
      <c r="C23" s="17">
        <f>D23/2.2*2.471</f>
        <v>10.56914090909091</v>
      </c>
      <c r="D23" s="69">
        <v>9.41</v>
      </c>
      <c r="E23" s="43"/>
      <c r="F23" s="41"/>
      <c r="G23" s="8" t="s">
        <v>64</v>
      </c>
    </row>
    <row r="24" spans="1:7" ht="12.75">
      <c r="A24" s="41" t="s">
        <v>51</v>
      </c>
      <c r="B24" s="41"/>
      <c r="C24" s="17">
        <f>D24/2.2*2.471</f>
        <v>8.502486363636365</v>
      </c>
      <c r="D24" s="57">
        <f>ROUND(C28*C$27*C$30/39.25*1000*10000/1000000,2)</f>
        <v>7.57</v>
      </c>
      <c r="E24" s="43"/>
      <c r="F24" s="41"/>
      <c r="G24" s="8" t="s">
        <v>53</v>
      </c>
    </row>
    <row r="25" spans="1:7" ht="12.75">
      <c r="A25" s="41" t="s">
        <v>52</v>
      </c>
      <c r="B25" s="41"/>
      <c r="C25" s="18">
        <f>D25/2.2*2.471</f>
        <v>16.99374090909091</v>
      </c>
      <c r="D25" s="57">
        <f>ROUND(C29*C$27*C$30/39.25*1000*10000/1000000,2)</f>
        <v>15.13</v>
      </c>
      <c r="E25" s="43"/>
      <c r="F25" s="41"/>
      <c r="G25" s="8" t="s">
        <v>54</v>
      </c>
    </row>
    <row r="26" spans="1:7" ht="12.75">
      <c r="A26" s="41" t="s">
        <v>16</v>
      </c>
      <c r="B26" s="44"/>
      <c r="C26" s="69">
        <v>5.86</v>
      </c>
      <c r="D26" s="45" t="s">
        <v>25</v>
      </c>
      <c r="E26" s="41"/>
      <c r="F26" s="41"/>
      <c r="G26" s="8" t="s">
        <v>40</v>
      </c>
    </row>
    <row r="27" spans="1:7" ht="12.75">
      <c r="A27" s="46" t="s">
        <v>22</v>
      </c>
      <c r="B27" s="46"/>
      <c r="C27" s="69">
        <v>44</v>
      </c>
      <c r="D27" s="21" t="s">
        <v>23</v>
      </c>
      <c r="E27" s="46"/>
      <c r="F27" s="46"/>
      <c r="G27" s="3"/>
    </row>
    <row r="28" spans="1:4" ht="12">
      <c r="A28" s="21" t="s">
        <v>37</v>
      </c>
      <c r="C28" s="55">
        <v>0.75</v>
      </c>
      <c r="D28" s="13" t="s">
        <v>39</v>
      </c>
    </row>
    <row r="29" spans="1:4" ht="12">
      <c r="A29" s="21" t="s">
        <v>38</v>
      </c>
      <c r="C29" s="55">
        <v>1.5</v>
      </c>
      <c r="D29" s="13" t="s">
        <v>39</v>
      </c>
    </row>
    <row r="30" spans="1:7" ht="12">
      <c r="A30" s="21" t="s">
        <v>36</v>
      </c>
      <c r="C30" s="55">
        <v>0.9</v>
      </c>
      <c r="G30" s="1" t="s">
        <v>43</v>
      </c>
    </row>
  </sheetData>
  <sheetProtection/>
  <mergeCells count="3">
    <mergeCell ref="A3:G3"/>
    <mergeCell ref="A2:C2"/>
    <mergeCell ref="A1:G1"/>
  </mergeCells>
  <dataValidations count="1">
    <dataValidation type="list" allowBlank="1" showInputMessage="1" showErrorMessage="1" sqref="C12">
      <formula1>"MEP,PerCap"</formula1>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B3" sqref="B3"/>
    </sheetView>
  </sheetViews>
  <sheetFormatPr defaultColWidth="9.140625" defaultRowHeight="12.75"/>
  <cols>
    <col min="1" max="1" width="14.421875" style="0" customWidth="1"/>
    <col min="2" max="2" width="52.421875" style="72" customWidth="1"/>
  </cols>
  <sheetData>
    <row r="1" spans="1:2" ht="12.75">
      <c r="A1" t="s">
        <v>56</v>
      </c>
      <c r="B1" s="72" t="s">
        <v>57</v>
      </c>
    </row>
    <row r="2" spans="1:2" ht="38.25">
      <c r="A2" s="71">
        <v>40570</v>
      </c>
      <c r="B2" s="3" t="s">
        <v>63</v>
      </c>
    </row>
    <row r="3" spans="1:2" ht="12.75">
      <c r="A3" s="71">
        <v>40574</v>
      </c>
      <c r="B3" s="72" t="s">
        <v>58</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 Subdivision Spreadsheet</dc:title>
  <dc:subject/>
  <dc:creator>Joe Costa</dc:creator>
  <cp:keywords/>
  <dc:description/>
  <cp:lastModifiedBy>J</cp:lastModifiedBy>
  <cp:lastPrinted>2011-01-27T18:48:42Z</cp:lastPrinted>
  <dcterms:created xsi:type="dcterms:W3CDTF">2002-04-17T13:45:39Z</dcterms:created>
  <dcterms:modified xsi:type="dcterms:W3CDTF">2011-10-14T19:59:26Z</dcterms:modified>
  <cp:category/>
  <cp:version/>
  <cp:contentType/>
  <cp:contentStatus/>
</cp:coreProperties>
</file>